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815" activeTab="0"/>
  </bookViews>
  <sheets>
    <sheet name="Ремонт кровли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Svetlana Regentova</author>
  </authors>
  <commentList>
    <comment ref="I46" authorId="0">
      <text>
        <r>
          <rPr>
            <b/>
            <sz val="8"/>
            <rFont val="Tahoma"/>
            <family val="0"/>
          </rPr>
          <t>Svetlana Regentova:</t>
        </r>
        <r>
          <rPr>
            <sz val="8"/>
            <rFont val="Tahoma"/>
            <family val="0"/>
          </rPr>
          <t xml:space="preserve">
расценки на смр приведены без НДС</t>
        </r>
      </text>
    </comment>
  </commentList>
</comments>
</file>

<file path=xl/sharedStrings.xml><?xml version="1.0" encoding="utf-8"?>
<sst xmlns="http://schemas.openxmlformats.org/spreadsheetml/2006/main" count="83" uniqueCount="62">
  <si>
    <t>Описание работ</t>
  </si>
  <si>
    <t>Ед.</t>
  </si>
  <si>
    <t>К-во</t>
  </si>
  <si>
    <t>Материалы стоимость</t>
  </si>
  <si>
    <t>материалы без НДС</t>
  </si>
  <si>
    <t>Зарплата в руб.</t>
  </si>
  <si>
    <t>изм.</t>
  </si>
  <si>
    <t xml:space="preserve"> ед. изм.</t>
  </si>
  <si>
    <t>Ед. изм.</t>
  </si>
  <si>
    <t>ВСЕГО</t>
  </si>
  <si>
    <t>тн</t>
  </si>
  <si>
    <t>м2</t>
  </si>
  <si>
    <t>кг</t>
  </si>
  <si>
    <t>шт</t>
  </si>
  <si>
    <t>Прочие работы</t>
  </si>
  <si>
    <t xml:space="preserve">Погрузо-разгрузочные работы </t>
  </si>
  <si>
    <t>ч/см</t>
  </si>
  <si>
    <t>мешки под мусор</t>
  </si>
  <si>
    <t>Итого материалы без ндс</t>
  </si>
  <si>
    <t>ИТОГО материалы и з/плата без НДС</t>
  </si>
  <si>
    <t>Накладные расходы</t>
  </si>
  <si>
    <t xml:space="preserve">Транспортные расходы </t>
  </si>
  <si>
    <t xml:space="preserve">ИТОГО </t>
  </si>
  <si>
    <t>НДС</t>
  </si>
  <si>
    <t xml:space="preserve">Всего </t>
  </si>
  <si>
    <t xml:space="preserve">Смета №1 </t>
  </si>
  <si>
    <t>Вывоз строительного мусора ,включая талоны</t>
  </si>
  <si>
    <t xml:space="preserve"> </t>
  </si>
  <si>
    <t>Согласовано:</t>
  </si>
  <si>
    <t>Утверждаю:</t>
  </si>
  <si>
    <t xml:space="preserve">__________________ </t>
  </si>
  <si>
    <t>М.П.</t>
  </si>
  <si>
    <t xml:space="preserve">Приложение № 1   </t>
  </si>
  <si>
    <t>Уборка и вынос строительного мусора</t>
  </si>
  <si>
    <t>Спекание кровельного покрытия аппаратами АП Вент</t>
  </si>
  <si>
    <t>Перфорация поверхности кровли</t>
  </si>
  <si>
    <t>Прикатывание поперечных слоев</t>
  </si>
  <si>
    <t>Регенерация поверхности кровли</t>
  </si>
  <si>
    <t>Грунтование поверхности кровли</t>
  </si>
  <si>
    <t>Демонтаж гидроизоляции с примыканий</t>
  </si>
  <si>
    <t>Демонтажные работы</t>
  </si>
  <si>
    <t>Монтажные работы</t>
  </si>
  <si>
    <t>Установка аэраторов</t>
  </si>
  <si>
    <t>Монтаж свесов, отливов</t>
  </si>
  <si>
    <t>Устройство гидроизоляции из наплавляемого материала в один слой</t>
  </si>
  <si>
    <t>Газ Пропан</t>
  </si>
  <si>
    <t>Устройство гидроизоляции примыканий из наплавляемого материала в два слоя</t>
  </si>
  <si>
    <t>л</t>
  </si>
  <si>
    <t xml:space="preserve"> Стоимость материалы + з/плата</t>
  </si>
  <si>
    <t>ООО СК "УралИнвестСтрой"</t>
  </si>
  <si>
    <t>битумы нефтяные кровельные</t>
  </si>
  <si>
    <t>отработанное машинное масло</t>
  </si>
  <si>
    <t>аэратор</t>
  </si>
  <si>
    <t xml:space="preserve">крепление </t>
  </si>
  <si>
    <t>газ Пропан</t>
  </si>
  <si>
    <t>п/м</t>
  </si>
  <si>
    <t>Ремонт кровли</t>
  </si>
  <si>
    <t>Унифлекс ЭКП</t>
  </si>
  <si>
    <t>Унифлекс ТПП</t>
  </si>
  <si>
    <t>ТСЖ "Капитал"</t>
  </si>
  <si>
    <t xml:space="preserve">планка прижимная из оцинкованной стали </t>
  </si>
  <si>
    <t>Ремонт мягкой кровли 1131,6 м2 по адресу: п.Рефт ул.молодежная 37,31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</si>
</sst>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#,##0.00_р_."/>
    <numFmt numFmtId="168" formatCode="_(* #,##0.00_);_(* \(#,##0.00\);_(* &quot;-&quot;??_);_(@_)"/>
    <numFmt numFmtId="169" formatCode="#,##0.00_ ;\-#,##0.00\ "/>
    <numFmt numFmtId="170" formatCode="#,##0.00&quot;р.&quot;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horizontal="left"/>
    </xf>
    <xf numFmtId="4" fontId="2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vertical="top" wrapText="1"/>
    </xf>
    <xf numFmtId="49" fontId="28" fillId="0" borderId="0" xfId="0" applyNumberFormat="1" applyFont="1" applyFill="1" applyBorder="1" applyAlignment="1">
      <alignment horizontal="left" vertical="top"/>
    </xf>
    <xf numFmtId="0" fontId="28" fillId="0" borderId="0" xfId="53" applyFont="1" applyFill="1" applyAlignment="1">
      <alignment horizontal="center" vertical="top" wrapText="1"/>
      <protection/>
    </xf>
    <xf numFmtId="4" fontId="28" fillId="0" borderId="0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4" fontId="29" fillId="0" borderId="0" xfId="0" applyNumberFormat="1" applyFont="1" applyFill="1" applyAlignment="1">
      <alignment horizontal="left"/>
    </xf>
    <xf numFmtId="4" fontId="2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right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wrapText="1"/>
    </xf>
    <xf numFmtId="4" fontId="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10" fontId="7" fillId="0" borderId="12" xfId="0" applyNumberFormat="1" applyFont="1" applyFill="1" applyBorder="1" applyAlignment="1">
      <alignment horizontal="right" wrapText="1"/>
    </xf>
    <xf numFmtId="164" fontId="6" fillId="0" borderId="12" xfId="0" applyNumberFormat="1" applyFont="1" applyFill="1" applyBorder="1" applyAlignment="1">
      <alignment horizontal="right" wrapText="1"/>
    </xf>
    <xf numFmtId="9" fontId="7" fillId="0" borderId="12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21" borderId="12" xfId="0" applyFont="1" applyFill="1" applyBorder="1" applyAlignment="1">
      <alignment horizontal="center" vertical="top" wrapText="1"/>
    </xf>
    <xf numFmtId="49" fontId="7" fillId="21" borderId="12" xfId="0" applyNumberFormat="1" applyFont="1" applyFill="1" applyBorder="1" applyAlignment="1">
      <alignment horizontal="left" vertical="top" wrapText="1"/>
    </xf>
    <xf numFmtId="0" fontId="6" fillId="21" borderId="12" xfId="0" applyFont="1" applyFill="1" applyBorder="1" applyAlignment="1">
      <alignment horizontal="right" vertical="top" wrapText="1"/>
    </xf>
    <xf numFmtId="4" fontId="6" fillId="21" borderId="12" xfId="0" applyNumberFormat="1" applyFont="1" applyFill="1" applyBorder="1" applyAlignment="1">
      <alignment horizontal="right" wrapText="1"/>
    </xf>
    <xf numFmtId="0" fontId="6" fillId="21" borderId="12" xfId="0" applyFont="1" applyFill="1" applyBorder="1" applyAlignment="1">
      <alignment horizontal="center"/>
    </xf>
    <xf numFmtId="0" fontId="7" fillId="21" borderId="12" xfId="0" applyFont="1" applyFill="1" applyBorder="1" applyAlignment="1">
      <alignment horizontal="center" vertical="top"/>
    </xf>
    <xf numFmtId="4" fontId="7" fillId="21" borderId="12" xfId="0" applyNumberFormat="1" applyFont="1" applyFill="1" applyBorder="1" applyAlignment="1">
      <alignment horizontal="left" vertical="top" wrapText="1"/>
    </xf>
    <xf numFmtId="4" fontId="7" fillId="21" borderId="12" xfId="0" applyNumberFormat="1" applyFont="1" applyFill="1" applyBorder="1" applyAlignment="1">
      <alignment horizontal="right"/>
    </xf>
    <xf numFmtId="4" fontId="6" fillId="21" borderId="12" xfId="0" applyNumberFormat="1" applyFont="1" applyFill="1" applyBorder="1" applyAlignment="1">
      <alignment horizontal="right"/>
    </xf>
    <xf numFmtId="4" fontId="7" fillId="21" borderId="12" xfId="0" applyNumberFormat="1" applyFont="1" applyFill="1" applyBorder="1" applyAlignment="1">
      <alignment horizontal="right" wrapText="1"/>
    </xf>
    <xf numFmtId="0" fontId="7" fillId="21" borderId="12" xfId="0" applyFont="1" applyFill="1" applyBorder="1" applyAlignment="1">
      <alignment horizontal="right"/>
    </xf>
    <xf numFmtId="4" fontId="7" fillId="24" borderId="12" xfId="0" applyNumberFormat="1" applyFont="1" applyFill="1" applyBorder="1" applyAlignment="1">
      <alignment horizontal="right"/>
    </xf>
    <xf numFmtId="4" fontId="6" fillId="24" borderId="12" xfId="0" applyNumberFormat="1" applyFont="1" applyFill="1" applyBorder="1" applyAlignment="1">
      <alignment horizontal="right"/>
    </xf>
    <xf numFmtId="4" fontId="7" fillId="24" borderId="12" xfId="0" applyNumberFormat="1" applyFont="1" applyFill="1" applyBorder="1" applyAlignment="1">
      <alignment horizontal="right" wrapText="1"/>
    </xf>
    <xf numFmtId="4" fontId="6" fillId="24" borderId="12" xfId="0" applyNumberFormat="1" applyFont="1" applyFill="1" applyBorder="1" applyAlignment="1">
      <alignment horizontal="right" wrapText="1"/>
    </xf>
    <xf numFmtId="4" fontId="6" fillId="24" borderId="12" xfId="62" applyNumberFormat="1" applyFont="1" applyFill="1" applyBorder="1" applyAlignment="1">
      <alignment horizontal="right"/>
    </xf>
    <xf numFmtId="4" fontId="7" fillId="24" borderId="12" xfId="0" applyNumberFormat="1" applyFont="1" applyFill="1" applyBorder="1" applyAlignment="1">
      <alignment horizontal="right" vertical="center"/>
    </xf>
    <xf numFmtId="4" fontId="6" fillId="24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/>
    </xf>
    <xf numFmtId="0" fontId="29" fillId="0" borderId="0" xfId="53" applyFont="1" applyFill="1" applyAlignment="1">
      <alignment horizontal="right" vertical="top" wrapText="1"/>
      <protection/>
    </xf>
    <xf numFmtId="0" fontId="29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75"/>
  <sheetViews>
    <sheetView tabSelected="1" zoomScaleSheetLayoutView="100" zoomScalePageLayoutView="0" workbookViewId="0" topLeftCell="A22">
      <selection activeCell="B12" sqref="B12"/>
    </sheetView>
  </sheetViews>
  <sheetFormatPr defaultColWidth="9.140625" defaultRowHeight="15"/>
  <cols>
    <col min="1" max="1" width="3.421875" style="1" customWidth="1"/>
    <col min="2" max="2" width="59.140625" style="1" customWidth="1"/>
    <col min="3" max="3" width="8.57421875" style="1" customWidth="1"/>
    <col min="4" max="4" width="10.140625" style="1" bestFit="1" customWidth="1"/>
    <col min="5" max="5" width="11.140625" style="2" customWidth="1"/>
    <col min="6" max="6" width="13.8515625" style="2" customWidth="1"/>
    <col min="7" max="8" width="12.7109375" style="2" customWidth="1"/>
    <col min="9" max="9" width="14.421875" style="2" customWidth="1"/>
    <col min="10" max="10" width="18.28125" style="2" customWidth="1"/>
    <col min="11" max="12" width="14.421875" style="2" customWidth="1"/>
    <col min="13" max="16384" width="9.140625" style="1" customWidth="1"/>
  </cols>
  <sheetData>
    <row r="1" spans="1:12" s="6" customFormat="1" ht="15">
      <c r="A1" s="16"/>
      <c r="B1" s="17"/>
      <c r="C1" s="103" t="s">
        <v>32</v>
      </c>
      <c r="D1" s="103"/>
      <c r="E1" s="103"/>
      <c r="F1" s="103"/>
      <c r="G1" s="104"/>
      <c r="H1" s="104"/>
      <c r="I1" s="104"/>
      <c r="J1" s="104"/>
      <c r="K1" s="10"/>
      <c r="L1" s="10"/>
    </row>
    <row r="2" spans="1:12" s="6" customFormat="1" ht="15">
      <c r="A2" s="16"/>
      <c r="B2" s="17"/>
      <c r="C2" s="18"/>
      <c r="D2" s="18"/>
      <c r="E2" s="18"/>
      <c r="F2" s="18"/>
      <c r="G2" s="19"/>
      <c r="H2" s="19"/>
      <c r="I2" s="19"/>
      <c r="J2" s="20"/>
      <c r="K2" s="7"/>
      <c r="L2" s="7"/>
    </row>
    <row r="3" spans="1:12" s="8" customFormat="1" ht="14.25">
      <c r="A3" s="21"/>
      <c r="B3" s="22" t="s">
        <v>28</v>
      </c>
      <c r="C3" s="23"/>
      <c r="D3" s="24"/>
      <c r="E3" s="24"/>
      <c r="F3" s="25" t="s">
        <v>29</v>
      </c>
      <c r="G3" s="25"/>
      <c r="H3" s="26"/>
      <c r="I3" s="26"/>
      <c r="J3" s="26"/>
      <c r="K3" s="9"/>
      <c r="L3" s="9"/>
    </row>
    <row r="4" spans="1:12" s="8" customFormat="1" ht="14.25">
      <c r="A4" s="21"/>
      <c r="B4" s="22" t="s">
        <v>49</v>
      </c>
      <c r="C4" s="23"/>
      <c r="D4" s="24"/>
      <c r="E4" s="26"/>
      <c r="F4" s="25" t="s">
        <v>59</v>
      </c>
      <c r="G4" s="25"/>
      <c r="H4" s="26"/>
      <c r="I4" s="26"/>
      <c r="J4" s="26"/>
      <c r="K4" s="9"/>
      <c r="L4" s="9"/>
    </row>
    <row r="5" spans="1:12" s="8" customFormat="1" ht="14.25">
      <c r="A5" s="21"/>
      <c r="B5" s="27"/>
      <c r="C5" s="23"/>
      <c r="D5" s="24"/>
      <c r="E5" s="24"/>
      <c r="F5" s="26"/>
      <c r="G5" s="24"/>
      <c r="H5" s="26"/>
      <c r="I5" s="26"/>
      <c r="J5" s="26"/>
      <c r="K5" s="9"/>
      <c r="L5" s="9"/>
    </row>
    <row r="6" spans="1:12" s="8" customFormat="1" ht="14.25">
      <c r="A6" s="28"/>
      <c r="B6" s="29"/>
      <c r="C6" s="30"/>
      <c r="D6" s="24"/>
      <c r="E6" s="26"/>
      <c r="F6" s="31"/>
      <c r="G6" s="31"/>
      <c r="H6" s="26"/>
      <c r="I6" s="26"/>
      <c r="J6" s="26"/>
      <c r="K6" s="9"/>
      <c r="L6" s="9"/>
    </row>
    <row r="7" spans="1:12" s="8" customFormat="1" ht="14.25">
      <c r="A7" s="28"/>
      <c r="B7" s="29" t="s">
        <v>30</v>
      </c>
      <c r="C7" s="30"/>
      <c r="D7" s="24"/>
      <c r="E7" s="24"/>
      <c r="F7" s="32" t="s">
        <v>30</v>
      </c>
      <c r="G7" s="32"/>
      <c r="H7" s="32"/>
      <c r="I7" s="26"/>
      <c r="J7" s="26"/>
      <c r="K7" s="9"/>
      <c r="L7" s="9"/>
    </row>
    <row r="8" spans="1:12" s="8" customFormat="1" ht="14.25">
      <c r="A8" s="28"/>
      <c r="B8" s="29" t="s">
        <v>31</v>
      </c>
      <c r="C8" s="30"/>
      <c r="D8" s="24"/>
      <c r="E8" s="24"/>
      <c r="F8" s="31" t="s">
        <v>31</v>
      </c>
      <c r="G8" s="31"/>
      <c r="H8" s="26"/>
      <c r="I8" s="26"/>
      <c r="J8" s="26"/>
      <c r="K8" s="9"/>
      <c r="L8" s="9"/>
    </row>
    <row r="9" spans="1:12" s="8" customFormat="1" ht="14.25">
      <c r="A9" s="28"/>
      <c r="B9" s="29"/>
      <c r="C9" s="30"/>
      <c r="D9" s="24"/>
      <c r="E9" s="31"/>
      <c r="F9" s="26"/>
      <c r="G9" s="31"/>
      <c r="H9" s="26"/>
      <c r="I9" s="26"/>
      <c r="J9" s="26"/>
      <c r="K9" s="9"/>
      <c r="L9" s="9"/>
    </row>
    <row r="10" spans="1:10" ht="14.25">
      <c r="A10" s="33"/>
      <c r="B10" s="33"/>
      <c r="C10" s="33"/>
      <c r="D10" s="33"/>
      <c r="E10" s="34"/>
      <c r="F10" s="34"/>
      <c r="G10" s="36"/>
      <c r="H10" s="34"/>
      <c r="I10" s="34"/>
      <c r="J10" s="34"/>
    </row>
    <row r="11" spans="1:10" ht="15">
      <c r="A11" s="33"/>
      <c r="B11" s="35" t="s">
        <v>61</v>
      </c>
      <c r="C11" s="33"/>
      <c r="D11" s="33"/>
      <c r="E11" s="34"/>
      <c r="F11" s="34"/>
      <c r="G11" s="34"/>
      <c r="H11" s="34"/>
      <c r="I11" s="34"/>
      <c r="J11" s="34"/>
    </row>
    <row r="12" spans="1:12" s="4" customFormat="1" ht="15">
      <c r="A12" s="37"/>
      <c r="B12" s="38"/>
      <c r="C12" s="38"/>
      <c r="D12" s="105" t="s">
        <v>25</v>
      </c>
      <c r="E12" s="105"/>
      <c r="F12" s="38"/>
      <c r="G12" s="38"/>
      <c r="H12" s="38"/>
      <c r="I12" s="38"/>
      <c r="J12" s="38"/>
      <c r="K12" s="3"/>
      <c r="L12" s="3"/>
    </row>
    <row r="13" spans="1:12" s="4" customFormat="1" ht="15">
      <c r="A13" s="40"/>
      <c r="B13" s="41"/>
      <c r="C13" s="41"/>
      <c r="D13" s="39"/>
      <c r="E13" s="42"/>
      <c r="F13" s="42"/>
      <c r="G13" s="42"/>
      <c r="H13" s="42"/>
      <c r="I13" s="42"/>
      <c r="J13" s="42"/>
      <c r="K13" s="11"/>
      <c r="L13" s="11"/>
    </row>
    <row r="14" spans="1:12" s="4" customFormat="1" ht="15">
      <c r="A14" s="43"/>
      <c r="B14" s="44" t="s">
        <v>56</v>
      </c>
      <c r="C14" s="45"/>
      <c r="D14" s="45"/>
      <c r="E14" s="46"/>
      <c r="F14" s="46"/>
      <c r="G14" s="46"/>
      <c r="H14" s="46"/>
      <c r="I14" s="46"/>
      <c r="J14" s="46"/>
      <c r="K14" s="11"/>
      <c r="L14" s="11"/>
    </row>
    <row r="15" spans="1:12" s="5" customFormat="1" ht="15">
      <c r="A15" s="47"/>
      <c r="B15" s="48" t="s">
        <v>0</v>
      </c>
      <c r="C15" s="43" t="s">
        <v>1</v>
      </c>
      <c r="D15" s="46" t="s">
        <v>2</v>
      </c>
      <c r="E15" s="106" t="s">
        <v>3</v>
      </c>
      <c r="F15" s="106"/>
      <c r="G15" s="106" t="s">
        <v>4</v>
      </c>
      <c r="H15" s="106" t="s">
        <v>5</v>
      </c>
      <c r="I15" s="106"/>
      <c r="J15" s="107" t="s">
        <v>48</v>
      </c>
      <c r="K15" s="12"/>
      <c r="L15" s="12"/>
    </row>
    <row r="16" spans="1:12" s="5" customFormat="1" ht="33.75" customHeight="1">
      <c r="A16" s="47"/>
      <c r="B16" s="50"/>
      <c r="C16" s="43" t="s">
        <v>6</v>
      </c>
      <c r="D16" s="46" t="s">
        <v>7</v>
      </c>
      <c r="E16" s="46" t="s">
        <v>8</v>
      </c>
      <c r="F16" s="46" t="s">
        <v>9</v>
      </c>
      <c r="G16" s="106"/>
      <c r="H16" s="46" t="s">
        <v>8</v>
      </c>
      <c r="I16" s="46" t="s">
        <v>9</v>
      </c>
      <c r="J16" s="108"/>
      <c r="K16" s="12"/>
      <c r="L16" s="12"/>
    </row>
    <row r="17" spans="1:10" s="5" customFormat="1" ht="26.25" customHeight="1">
      <c r="A17" s="84">
        <v>1</v>
      </c>
      <c r="B17" s="85" t="s">
        <v>34</v>
      </c>
      <c r="C17" s="86"/>
      <c r="D17" s="87"/>
      <c r="E17" s="87"/>
      <c r="F17" s="87"/>
      <c r="G17" s="87"/>
      <c r="H17" s="87"/>
      <c r="I17" s="87"/>
      <c r="J17" s="88"/>
    </row>
    <row r="18" spans="1:10" s="5" customFormat="1" ht="18" customHeight="1">
      <c r="A18" s="51"/>
      <c r="B18" s="50" t="s">
        <v>35</v>
      </c>
      <c r="C18" s="53" t="s">
        <v>11</v>
      </c>
      <c r="D18" s="54">
        <v>1131.6</v>
      </c>
      <c r="E18" s="54"/>
      <c r="F18" s="58"/>
      <c r="G18" s="54"/>
      <c r="H18" s="95">
        <v>10.17</v>
      </c>
      <c r="I18" s="55">
        <f>ROUND(D18*H18,2)</f>
        <v>11508.37</v>
      </c>
      <c r="J18" s="54">
        <f>G18+I18</f>
        <v>11508.37</v>
      </c>
    </row>
    <row r="19" spans="1:12" s="5" customFormat="1" ht="15">
      <c r="A19" s="60"/>
      <c r="B19" s="50" t="s">
        <v>37</v>
      </c>
      <c r="C19" s="53" t="s">
        <v>11</v>
      </c>
      <c r="D19" s="54">
        <f>D18</f>
        <v>1131.6</v>
      </c>
      <c r="E19" s="54">
        <f>G19/D19</f>
        <v>3.5603704968516157</v>
      </c>
      <c r="F19" s="58"/>
      <c r="G19" s="54">
        <f>SUM(F20:F20)/1.18</f>
        <v>4028.915254237288</v>
      </c>
      <c r="H19" s="95">
        <v>84</v>
      </c>
      <c r="I19" s="55">
        <f>ROUND(D19*H19,2)</f>
        <v>95054.4</v>
      </c>
      <c r="J19" s="59">
        <f>G19+I19</f>
        <v>99083.31525423728</v>
      </c>
      <c r="K19" s="13"/>
      <c r="L19" s="13"/>
    </row>
    <row r="20" spans="1:12" s="5" customFormat="1" ht="15">
      <c r="A20" s="53"/>
      <c r="B20" s="57" t="s">
        <v>50</v>
      </c>
      <c r="C20" s="56" t="s">
        <v>12</v>
      </c>
      <c r="D20" s="58">
        <f>ROUND(D19*0.18,2)</f>
        <v>203.69</v>
      </c>
      <c r="E20" s="58">
        <v>23.34</v>
      </c>
      <c r="F20" s="61">
        <f>ROUND(E20*D20,2)</f>
        <v>4754.12</v>
      </c>
      <c r="G20" s="59"/>
      <c r="H20" s="96"/>
      <c r="I20" s="58"/>
      <c r="J20" s="59"/>
      <c r="K20" s="13"/>
      <c r="L20" s="13"/>
    </row>
    <row r="21" spans="1:12" s="5" customFormat="1" ht="15">
      <c r="A21" s="60"/>
      <c r="B21" s="62" t="s">
        <v>38</v>
      </c>
      <c r="C21" s="54" t="s">
        <v>11</v>
      </c>
      <c r="D21" s="54">
        <f>D18</f>
        <v>1131.6</v>
      </c>
      <c r="E21" s="54">
        <f>G21/D21</f>
        <v>0.5999979030740934</v>
      </c>
      <c r="F21" s="58"/>
      <c r="G21" s="54">
        <f>SUM(F22:F22)/1.18</f>
        <v>678.957627118644</v>
      </c>
      <c r="H21" s="95">
        <v>6.71</v>
      </c>
      <c r="I21" s="55">
        <f>ROUND(D21*H21,2)</f>
        <v>7593.04</v>
      </c>
      <c r="J21" s="54">
        <f>G21+I21</f>
        <v>8271.997627118644</v>
      </c>
      <c r="K21" s="13"/>
      <c r="L21" s="13"/>
    </row>
    <row r="22" spans="1:12" s="5" customFormat="1" ht="15">
      <c r="A22" s="83"/>
      <c r="B22" s="63" t="s">
        <v>51</v>
      </c>
      <c r="C22" s="58" t="s">
        <v>12</v>
      </c>
      <c r="D22" s="58">
        <f>ROUND(0.2*D21,2)</f>
        <v>226.32</v>
      </c>
      <c r="E22" s="58">
        <v>3.54</v>
      </c>
      <c r="F22" s="58">
        <f>ROUND(D22*E22,2)</f>
        <v>801.17</v>
      </c>
      <c r="G22" s="58"/>
      <c r="H22" s="96"/>
      <c r="I22" s="55">
        <f>ROUND(D22*H22,2)</f>
        <v>0</v>
      </c>
      <c r="J22" s="54">
        <f aca="true" t="shared" si="0" ref="J22:J31">G22+I22</f>
        <v>0</v>
      </c>
      <c r="K22" s="13"/>
      <c r="L22" s="13"/>
    </row>
    <row r="23" spans="1:12" s="5" customFormat="1" ht="15">
      <c r="A23" s="60"/>
      <c r="B23" s="62" t="s">
        <v>36</v>
      </c>
      <c r="C23" s="54" t="s">
        <v>11</v>
      </c>
      <c r="D23" s="54">
        <f>D18</f>
        <v>1131.6</v>
      </c>
      <c r="E23" s="54"/>
      <c r="F23" s="58"/>
      <c r="G23" s="54"/>
      <c r="H23" s="95">
        <v>20.33</v>
      </c>
      <c r="I23" s="55">
        <f>H23*D23</f>
        <v>23005.427999999996</v>
      </c>
      <c r="J23" s="54">
        <f>I23</f>
        <v>23005.427999999996</v>
      </c>
      <c r="K23" s="13"/>
      <c r="L23" s="13"/>
    </row>
    <row r="24" spans="1:12" s="5" customFormat="1" ht="24" customHeight="1">
      <c r="A24" s="89">
        <v>2</v>
      </c>
      <c r="B24" s="90" t="s">
        <v>40</v>
      </c>
      <c r="C24" s="91"/>
      <c r="D24" s="91"/>
      <c r="E24" s="91"/>
      <c r="F24" s="92"/>
      <c r="G24" s="91"/>
      <c r="H24" s="91"/>
      <c r="I24" s="93"/>
      <c r="J24" s="91"/>
      <c r="K24" s="13"/>
      <c r="L24" s="13"/>
    </row>
    <row r="25" spans="1:12" s="5" customFormat="1" ht="15">
      <c r="A25" s="60"/>
      <c r="B25" s="62" t="s">
        <v>39</v>
      </c>
      <c r="C25" s="54" t="s">
        <v>55</v>
      </c>
      <c r="D25" s="54">
        <v>351</v>
      </c>
      <c r="E25" s="54"/>
      <c r="F25" s="54"/>
      <c r="G25" s="54"/>
      <c r="H25" s="95">
        <v>67</v>
      </c>
      <c r="I25" s="55">
        <f aca="true" t="shared" si="1" ref="I25:I31">ROUND(D25*H25,2)</f>
        <v>23517</v>
      </c>
      <c r="J25" s="54">
        <f t="shared" si="0"/>
        <v>23517</v>
      </c>
      <c r="K25" s="13"/>
      <c r="L25" s="13"/>
    </row>
    <row r="26" spans="1:12" s="5" customFormat="1" ht="21.75" customHeight="1">
      <c r="A26" s="89">
        <v>3</v>
      </c>
      <c r="B26" s="85" t="s">
        <v>41</v>
      </c>
      <c r="C26" s="94"/>
      <c r="D26" s="91"/>
      <c r="E26" s="91"/>
      <c r="F26" s="92"/>
      <c r="G26" s="91"/>
      <c r="H26" s="91"/>
      <c r="I26" s="93"/>
      <c r="J26" s="91"/>
      <c r="K26" s="13"/>
      <c r="L26" s="13"/>
    </row>
    <row r="27" spans="1:12" s="5" customFormat="1" ht="15">
      <c r="A27" s="83"/>
      <c r="B27" s="50" t="s">
        <v>42</v>
      </c>
      <c r="C27" s="53" t="s">
        <v>13</v>
      </c>
      <c r="D27" s="54">
        <v>10</v>
      </c>
      <c r="E27" s="54">
        <v>0</v>
      </c>
      <c r="F27" s="58"/>
      <c r="G27" s="54">
        <f>SUM(F28:F28)/1.18</f>
        <v>6418.983050847458</v>
      </c>
      <c r="H27" s="95">
        <v>932</v>
      </c>
      <c r="I27" s="55">
        <f t="shared" si="1"/>
        <v>9320</v>
      </c>
      <c r="J27" s="54">
        <f t="shared" si="0"/>
        <v>15738.983050847459</v>
      </c>
      <c r="K27" s="13"/>
      <c r="L27" s="13"/>
    </row>
    <row r="28" spans="1:12" s="5" customFormat="1" ht="15">
      <c r="A28" s="60"/>
      <c r="B28" s="57" t="s">
        <v>52</v>
      </c>
      <c r="C28" s="56" t="s">
        <v>13</v>
      </c>
      <c r="D28" s="58">
        <f>D27</f>
        <v>10</v>
      </c>
      <c r="E28" s="58">
        <v>757.44</v>
      </c>
      <c r="F28" s="61">
        <v>7574.4</v>
      </c>
      <c r="G28" s="59">
        <v>0</v>
      </c>
      <c r="H28" s="96"/>
      <c r="I28" s="55">
        <f t="shared" si="1"/>
        <v>0</v>
      </c>
      <c r="J28" s="54">
        <f t="shared" si="0"/>
        <v>0</v>
      </c>
      <c r="K28" s="13"/>
      <c r="L28" s="13"/>
    </row>
    <row r="29" spans="1:12" s="5" customFormat="1" ht="16.5" customHeight="1">
      <c r="A29" s="83"/>
      <c r="B29" s="67" t="s">
        <v>43</v>
      </c>
      <c r="C29" s="65" t="s">
        <v>55</v>
      </c>
      <c r="D29" s="54">
        <v>136</v>
      </c>
      <c r="E29" s="55">
        <f>G29/D29</f>
        <v>91.16949152542372</v>
      </c>
      <c r="F29" s="58"/>
      <c r="G29" s="54">
        <f>SUM(F30:F31)/1.18</f>
        <v>12399.050847457627</v>
      </c>
      <c r="H29" s="97">
        <v>144</v>
      </c>
      <c r="I29" s="55">
        <f t="shared" si="1"/>
        <v>19584</v>
      </c>
      <c r="J29" s="54">
        <f t="shared" si="0"/>
        <v>31983.050847457627</v>
      </c>
      <c r="K29" s="13"/>
      <c r="L29" s="13"/>
    </row>
    <row r="30" spans="1:12" s="5" customFormat="1" ht="16.5" customHeight="1">
      <c r="A30" s="83"/>
      <c r="B30" s="57" t="s">
        <v>60</v>
      </c>
      <c r="C30" s="64" t="s">
        <v>55</v>
      </c>
      <c r="D30" s="49">
        <v>136</v>
      </c>
      <c r="E30" s="49">
        <v>93.9</v>
      </c>
      <c r="F30" s="61">
        <f>ROUND(E30*D30,2)</f>
        <v>12770.4</v>
      </c>
      <c r="G30" s="59"/>
      <c r="H30" s="98"/>
      <c r="I30" s="55">
        <f t="shared" si="1"/>
        <v>0</v>
      </c>
      <c r="J30" s="54">
        <f t="shared" si="0"/>
        <v>0</v>
      </c>
      <c r="K30" s="13"/>
      <c r="L30" s="13"/>
    </row>
    <row r="31" spans="1:12" s="5" customFormat="1" ht="15">
      <c r="A31" s="83"/>
      <c r="B31" s="57" t="s">
        <v>53</v>
      </c>
      <c r="C31" s="56" t="s">
        <v>13</v>
      </c>
      <c r="D31" s="58">
        <f>ROUND(4*D29,2)</f>
        <v>544</v>
      </c>
      <c r="E31" s="58">
        <v>3.42</v>
      </c>
      <c r="F31" s="61">
        <f>ROUND(E31*D31,2)</f>
        <v>1860.48</v>
      </c>
      <c r="G31" s="59"/>
      <c r="H31" s="96"/>
      <c r="I31" s="55">
        <f t="shared" si="1"/>
        <v>0</v>
      </c>
      <c r="J31" s="54">
        <f t="shared" si="0"/>
        <v>0</v>
      </c>
      <c r="K31" s="13"/>
      <c r="L31" s="13"/>
    </row>
    <row r="32" spans="1:12" s="5" customFormat="1" ht="30">
      <c r="A32" s="83"/>
      <c r="B32" s="50" t="s">
        <v>44</v>
      </c>
      <c r="C32" s="53" t="s">
        <v>11</v>
      </c>
      <c r="D32" s="68">
        <f>D18</f>
        <v>1131.6</v>
      </c>
      <c r="E32" s="54">
        <f>G32/D32</f>
        <v>143.84318588948602</v>
      </c>
      <c r="F32" s="69"/>
      <c r="G32" s="68">
        <f>SUM(F33:F34)/1.18</f>
        <v>162772.94915254237</v>
      </c>
      <c r="H32" s="95">
        <v>67.8</v>
      </c>
      <c r="I32" s="55">
        <f>ROUND(D32*H32,2)</f>
        <v>76722.48</v>
      </c>
      <c r="J32" s="54">
        <f>G32+I32</f>
        <v>239495.42915254238</v>
      </c>
      <c r="K32" s="13"/>
      <c r="L32" s="13"/>
    </row>
    <row r="33" spans="1:12" s="5" customFormat="1" ht="15">
      <c r="A33" s="60"/>
      <c r="B33" s="57" t="s">
        <v>57</v>
      </c>
      <c r="C33" s="56" t="s">
        <v>11</v>
      </c>
      <c r="D33" s="58">
        <f>D32*1.15</f>
        <v>1301.3399999999997</v>
      </c>
      <c r="E33" s="58">
        <v>135</v>
      </c>
      <c r="F33" s="58">
        <f>ROUND(D33*E33,2)</f>
        <v>175680.9</v>
      </c>
      <c r="G33" s="54"/>
      <c r="H33" s="96"/>
      <c r="I33" s="55">
        <f>ROUND(D33*H33,2)</f>
        <v>0</v>
      </c>
      <c r="J33" s="102">
        <v>0</v>
      </c>
      <c r="K33" s="13"/>
      <c r="L33" s="13"/>
    </row>
    <row r="34" spans="1:12" s="5" customFormat="1" ht="15">
      <c r="A34" s="60"/>
      <c r="B34" s="57" t="s">
        <v>54</v>
      </c>
      <c r="C34" s="56" t="s">
        <v>47</v>
      </c>
      <c r="D34" s="58">
        <f>1.008*D32</f>
        <v>1140.6527999999998</v>
      </c>
      <c r="E34" s="58">
        <v>14.37</v>
      </c>
      <c r="F34" s="58">
        <f>ROUND(D34*E34,2)</f>
        <v>16391.18</v>
      </c>
      <c r="G34" s="54"/>
      <c r="H34" s="96"/>
      <c r="I34" s="55">
        <f>ROUND(D34*H34,2)</f>
        <v>0</v>
      </c>
      <c r="J34" s="54">
        <f>G34+I34</f>
        <v>0</v>
      </c>
      <c r="K34" s="13"/>
      <c r="L34" s="13"/>
    </row>
    <row r="35" spans="1:12" s="5" customFormat="1" ht="30" customHeight="1">
      <c r="A35" s="60"/>
      <c r="B35" s="82" t="s">
        <v>46</v>
      </c>
      <c r="C35" s="54" t="s">
        <v>55</v>
      </c>
      <c r="D35" s="54">
        <f>D25</f>
        <v>351</v>
      </c>
      <c r="E35" s="59">
        <f>G35/D35</f>
        <v>253.5092542372882</v>
      </c>
      <c r="F35" s="66"/>
      <c r="G35" s="55">
        <f>SUM(F36:F38)/1.18</f>
        <v>88981.74823728815</v>
      </c>
      <c r="H35" s="97">
        <v>208.8</v>
      </c>
      <c r="I35" s="55">
        <f>ROUND(D35*H35,2)</f>
        <v>73288.8</v>
      </c>
      <c r="J35" s="59">
        <f>G35+I35</f>
        <v>162270.54823728814</v>
      </c>
      <c r="K35" s="13"/>
      <c r="L35" s="13"/>
    </row>
    <row r="36" spans="1:12" s="5" customFormat="1" ht="15">
      <c r="A36" s="60"/>
      <c r="B36" s="61" t="s">
        <v>57</v>
      </c>
      <c r="C36" s="58" t="s">
        <v>11</v>
      </c>
      <c r="D36" s="61">
        <f>D35*1.1</f>
        <v>386.1</v>
      </c>
      <c r="E36" s="69">
        <v>135</v>
      </c>
      <c r="F36" s="61">
        <f>D36*E36</f>
        <v>52123.5</v>
      </c>
      <c r="G36" s="59"/>
      <c r="H36" s="99"/>
      <c r="I36" s="66"/>
      <c r="J36" s="102"/>
      <c r="K36" s="13"/>
      <c r="L36" s="13"/>
    </row>
    <row r="37" spans="1:12" s="5" customFormat="1" ht="15">
      <c r="A37" s="60"/>
      <c r="B37" s="61" t="s">
        <v>58</v>
      </c>
      <c r="C37" s="58" t="s">
        <v>11</v>
      </c>
      <c r="D37" s="61">
        <f>D36</f>
        <v>386.1</v>
      </c>
      <c r="E37" s="69">
        <v>110.61</v>
      </c>
      <c r="F37" s="61">
        <f>D37*E37</f>
        <v>42706.521</v>
      </c>
      <c r="G37" s="59"/>
      <c r="H37" s="99"/>
      <c r="I37" s="66"/>
      <c r="J37" s="102"/>
      <c r="K37" s="13"/>
      <c r="L37" s="13"/>
    </row>
    <row r="38" spans="1:12" s="5" customFormat="1" ht="15">
      <c r="A38" s="56"/>
      <c r="B38" s="61" t="s">
        <v>45</v>
      </c>
      <c r="C38" s="58" t="s">
        <v>47</v>
      </c>
      <c r="D38" s="61">
        <f>D35*2.016</f>
        <v>707.616</v>
      </c>
      <c r="E38" s="69">
        <v>14.37</v>
      </c>
      <c r="F38" s="61">
        <f>D38*E38</f>
        <v>10168.44192</v>
      </c>
      <c r="G38" s="59"/>
      <c r="H38" s="99"/>
      <c r="I38" s="66"/>
      <c r="J38" s="59"/>
      <c r="K38" s="13"/>
      <c r="L38" s="13"/>
    </row>
    <row r="39" spans="1:12" ht="15">
      <c r="A39" s="71"/>
      <c r="B39" s="48" t="s">
        <v>14</v>
      </c>
      <c r="C39" s="47"/>
      <c r="D39" s="49"/>
      <c r="E39" s="49"/>
      <c r="F39" s="49"/>
      <c r="G39" s="55"/>
      <c r="H39" s="98"/>
      <c r="I39" s="55">
        <f aca="true" t="shared" si="2" ref="I39:I44">ROUND(D39*H39,2)</f>
        <v>0</v>
      </c>
      <c r="J39" s="54">
        <f aca="true" t="shared" si="3" ref="J39:J44">G39+I39</f>
        <v>0</v>
      </c>
      <c r="K39" s="13"/>
      <c r="L39" s="13"/>
    </row>
    <row r="40" spans="1:12" ht="15">
      <c r="A40" s="72"/>
      <c r="B40" s="67" t="s">
        <v>15</v>
      </c>
      <c r="C40" s="65" t="s">
        <v>16</v>
      </c>
      <c r="D40" s="55">
        <v>9</v>
      </c>
      <c r="E40" s="55"/>
      <c r="F40" s="58"/>
      <c r="G40" s="54"/>
      <c r="H40" s="95">
        <v>500</v>
      </c>
      <c r="I40" s="55">
        <f t="shared" si="2"/>
        <v>4500</v>
      </c>
      <c r="J40" s="54">
        <f t="shared" si="3"/>
        <v>4500</v>
      </c>
      <c r="K40" s="13"/>
      <c r="L40" s="13"/>
    </row>
    <row r="41" spans="1:12" ht="15">
      <c r="A41" s="73"/>
      <c r="B41" s="74" t="s">
        <v>33</v>
      </c>
      <c r="C41" s="53" t="s">
        <v>10</v>
      </c>
      <c r="D41" s="70">
        <v>3</v>
      </c>
      <c r="E41" s="70">
        <f>G41/D41</f>
        <v>152.54237288135593</v>
      </c>
      <c r="F41" s="75"/>
      <c r="G41" s="75">
        <f>F42/1.18</f>
        <v>457.6271186440678</v>
      </c>
      <c r="H41" s="100">
        <v>364</v>
      </c>
      <c r="I41" s="55">
        <f t="shared" si="2"/>
        <v>1092</v>
      </c>
      <c r="J41" s="54">
        <f t="shared" si="3"/>
        <v>1549.6271186440679</v>
      </c>
      <c r="K41" s="13"/>
      <c r="L41" s="13"/>
    </row>
    <row r="42" spans="1:12" ht="15">
      <c r="A42" s="52"/>
      <c r="B42" s="76" t="s">
        <v>17</v>
      </c>
      <c r="C42" s="56" t="s">
        <v>13</v>
      </c>
      <c r="D42" s="77">
        <f>20*D41</f>
        <v>60</v>
      </c>
      <c r="E42" s="77">
        <v>9</v>
      </c>
      <c r="F42" s="78">
        <f>D42*E42</f>
        <v>540</v>
      </c>
      <c r="G42" s="78"/>
      <c r="H42" s="101"/>
      <c r="I42" s="55">
        <f t="shared" si="2"/>
        <v>0</v>
      </c>
      <c r="J42" s="54">
        <f t="shared" si="3"/>
        <v>0</v>
      </c>
      <c r="K42" s="13"/>
      <c r="L42" s="13"/>
    </row>
    <row r="43" spans="1:12" ht="15">
      <c r="A43" s="52"/>
      <c r="B43" s="74"/>
      <c r="C43" s="56"/>
      <c r="D43" s="70"/>
      <c r="E43" s="77"/>
      <c r="F43" s="78"/>
      <c r="G43" s="78"/>
      <c r="H43" s="100"/>
      <c r="I43" s="55">
        <f t="shared" si="2"/>
        <v>0</v>
      </c>
      <c r="J43" s="54">
        <f t="shared" si="3"/>
        <v>0</v>
      </c>
      <c r="K43" s="13"/>
      <c r="L43" s="13"/>
    </row>
    <row r="44" spans="1:12" ht="15">
      <c r="A44" s="73"/>
      <c r="B44" s="74" t="s">
        <v>26</v>
      </c>
      <c r="C44" s="53" t="s">
        <v>10</v>
      </c>
      <c r="D44" s="70">
        <f>D41</f>
        <v>3</v>
      </c>
      <c r="E44" s="70"/>
      <c r="F44" s="75"/>
      <c r="G44" s="75"/>
      <c r="H44" s="100">
        <v>630</v>
      </c>
      <c r="I44" s="55">
        <f t="shared" si="2"/>
        <v>1890</v>
      </c>
      <c r="J44" s="54">
        <f t="shared" si="3"/>
        <v>1890</v>
      </c>
      <c r="K44" s="13"/>
      <c r="L44" s="13"/>
    </row>
    <row r="45" spans="1:12" ht="15">
      <c r="A45" s="51"/>
      <c r="B45" s="50"/>
      <c r="C45" s="47"/>
      <c r="D45" s="49"/>
      <c r="E45" s="49"/>
      <c r="F45" s="49"/>
      <c r="G45" s="49"/>
      <c r="H45" s="49"/>
      <c r="I45" s="49"/>
      <c r="J45" s="59"/>
      <c r="K45" s="14"/>
      <c r="L45" s="14"/>
    </row>
    <row r="46" spans="1:12" ht="15">
      <c r="A46" s="43"/>
      <c r="B46" s="50" t="s">
        <v>18</v>
      </c>
      <c r="C46" s="65"/>
      <c r="D46" s="55"/>
      <c r="E46" s="55"/>
      <c r="F46" s="55"/>
      <c r="G46" s="55">
        <f>SUM(G17:G44)</f>
        <v>275738.23128813563</v>
      </c>
      <c r="H46" s="55"/>
      <c r="I46" s="55">
        <f>SUM(I17:I44)</f>
        <v>347075.518</v>
      </c>
      <c r="J46" s="59">
        <f>G46+I46</f>
        <v>622813.7492881357</v>
      </c>
      <c r="K46" s="14"/>
      <c r="L46" s="14"/>
    </row>
    <row r="47" spans="1:12" ht="15">
      <c r="A47" s="43"/>
      <c r="B47" s="50" t="s">
        <v>19</v>
      </c>
      <c r="C47" s="79"/>
      <c r="D47" s="55"/>
      <c r="E47" s="55"/>
      <c r="F47" s="55"/>
      <c r="G47" s="55"/>
      <c r="H47" s="55"/>
      <c r="I47" s="55"/>
      <c r="J47" s="55">
        <f>J46</f>
        <v>622813.7492881357</v>
      </c>
      <c r="K47" s="15"/>
      <c r="L47" s="15"/>
    </row>
    <row r="48" spans="1:12" ht="15">
      <c r="A48" s="43"/>
      <c r="B48" s="57"/>
      <c r="C48" s="79"/>
      <c r="D48" s="55"/>
      <c r="E48" s="58"/>
      <c r="F48" s="49"/>
      <c r="G48" s="49"/>
      <c r="H48" s="55"/>
      <c r="I48" s="55"/>
      <c r="J48" s="49"/>
      <c r="K48" s="12"/>
      <c r="L48" s="12"/>
    </row>
    <row r="49" spans="1:12" ht="14.25">
      <c r="A49" s="47"/>
      <c r="B49" s="57" t="s">
        <v>20</v>
      </c>
      <c r="C49" s="80"/>
      <c r="D49" s="49"/>
      <c r="E49" s="49"/>
      <c r="F49" s="49"/>
      <c r="G49" s="49"/>
      <c r="H49" s="49"/>
      <c r="I49" s="49"/>
      <c r="J49" s="49">
        <f>I46*15%</f>
        <v>52061.327699999994</v>
      </c>
      <c r="K49" s="12"/>
      <c r="L49" s="12"/>
    </row>
    <row r="50" spans="1:12" ht="14.25">
      <c r="A50" s="47"/>
      <c r="B50" s="57" t="s">
        <v>21</v>
      </c>
      <c r="C50" s="80">
        <v>0.05</v>
      </c>
      <c r="D50" s="49"/>
      <c r="E50" s="49"/>
      <c r="F50" s="49"/>
      <c r="G50" s="49"/>
      <c r="H50" s="49"/>
      <c r="I50" s="49"/>
      <c r="J50" s="49">
        <f>G46*5%</f>
        <v>13786.911564406782</v>
      </c>
      <c r="K50" s="12"/>
      <c r="L50" s="12"/>
    </row>
    <row r="51" spans="1:12" ht="15">
      <c r="A51" s="43"/>
      <c r="B51" s="50" t="s">
        <v>22</v>
      </c>
      <c r="C51" s="81"/>
      <c r="D51" s="55"/>
      <c r="E51" s="55"/>
      <c r="F51" s="55"/>
      <c r="G51" s="55"/>
      <c r="H51" s="55"/>
      <c r="I51" s="55"/>
      <c r="J51" s="55">
        <f>SUM(J47:J50)</f>
        <v>688661.9885525425</v>
      </c>
      <c r="K51" s="15"/>
      <c r="L51" s="15"/>
    </row>
    <row r="52" spans="1:12" ht="14.25">
      <c r="A52" s="47"/>
      <c r="B52" s="57" t="s">
        <v>23</v>
      </c>
      <c r="C52" s="80">
        <v>0.18</v>
      </c>
      <c r="D52" s="49"/>
      <c r="E52" s="49"/>
      <c r="F52" s="49"/>
      <c r="G52" s="49"/>
      <c r="H52" s="49"/>
      <c r="I52" s="49"/>
      <c r="J52" s="49">
        <f>J51*C52</f>
        <v>123959.15793945765</v>
      </c>
      <c r="K52" s="12"/>
      <c r="L52" s="12"/>
    </row>
    <row r="53" spans="1:12" ht="15">
      <c r="A53" s="43"/>
      <c r="B53" s="50" t="s">
        <v>24</v>
      </c>
      <c r="C53" s="81"/>
      <c r="D53" s="55"/>
      <c r="E53" s="55"/>
      <c r="F53" s="55"/>
      <c r="G53" s="55"/>
      <c r="H53" s="55"/>
      <c r="I53" s="55"/>
      <c r="J53" s="55">
        <f>ROUND(SUM(J51:J52),2)</f>
        <v>812621.15</v>
      </c>
      <c r="K53" s="15"/>
      <c r="L53" s="15"/>
    </row>
    <row r="54" spans="1:10" ht="14.25">
      <c r="A54" s="33"/>
      <c r="B54" s="33"/>
      <c r="C54" s="33"/>
      <c r="D54" s="33"/>
      <c r="E54" s="34"/>
      <c r="F54" s="34"/>
      <c r="G54" s="34"/>
      <c r="H54" s="34"/>
      <c r="I54" s="34"/>
      <c r="J54" s="34"/>
    </row>
    <row r="55" spans="1:10" ht="14.25">
      <c r="A55" s="33"/>
      <c r="B55" s="33"/>
      <c r="C55" s="33"/>
      <c r="D55" s="33"/>
      <c r="E55" s="34"/>
      <c r="F55" s="34"/>
      <c r="G55" s="34"/>
      <c r="H55" s="34"/>
      <c r="I55" s="34"/>
      <c r="J55" s="34"/>
    </row>
    <row r="56" spans="1:10" ht="14.25">
      <c r="A56" s="33"/>
      <c r="B56" s="33"/>
      <c r="C56" s="33"/>
      <c r="D56" s="33"/>
      <c r="E56" s="34"/>
      <c r="F56" s="34"/>
      <c r="G56" s="34"/>
      <c r="H56" s="34"/>
      <c r="I56" s="34"/>
      <c r="J56" s="34"/>
    </row>
    <row r="57" spans="1:10" ht="14.25">
      <c r="A57" s="33"/>
      <c r="B57" s="33"/>
      <c r="C57" s="33"/>
      <c r="D57" s="33"/>
      <c r="E57" s="34"/>
      <c r="F57" s="34"/>
      <c r="G57" s="34"/>
      <c r="H57" s="34"/>
      <c r="I57" s="34"/>
      <c r="J57" s="34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>
      <c r="J75" s="2" t="s">
        <v>27</v>
      </c>
    </row>
    <row r="1099" ht="12.75"/>
    <row r="1100" ht="12.75"/>
    <row r="1101" ht="12.75"/>
  </sheetData>
  <sheetProtection/>
  <mergeCells count="6">
    <mergeCell ref="C1:J1"/>
    <mergeCell ref="D12:E12"/>
    <mergeCell ref="E15:F15"/>
    <mergeCell ref="G15:G16"/>
    <mergeCell ref="H15:I15"/>
    <mergeCell ref="J15:J16"/>
  </mergeCells>
  <printOptions/>
  <pageMargins left="0.31496062992125984" right="0.31496062992125984" top="0.35433070866141736" bottom="0.35433070866141736" header="0.31496062992125984" footer="0.31496062992125984"/>
  <pageSetup fitToHeight="8" fitToWidth="1"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М.видео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Yudin</dc:creator>
  <cp:keywords/>
  <dc:description/>
  <cp:lastModifiedBy>www.PHILka.RU</cp:lastModifiedBy>
  <cp:lastPrinted>2012-05-14T05:08:45Z</cp:lastPrinted>
  <dcterms:created xsi:type="dcterms:W3CDTF">2011-02-01T12:21:02Z</dcterms:created>
  <dcterms:modified xsi:type="dcterms:W3CDTF">2012-05-14T05:09:55Z</dcterms:modified>
  <cp:category/>
  <cp:version/>
  <cp:contentType/>
  <cp:contentStatus/>
</cp:coreProperties>
</file>